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prod-my.sharepoint.com/personal/jfischbach_wisc_edu/Documents/Copy of Jasons stuff/Hazelnuts/2018 SARE Partnership/Market Value of In-Shell Hazelnuts/"/>
    </mc:Choice>
  </mc:AlternateContent>
  <xr:revisionPtr revIDLastSave="3" documentId="13_ncr:1_{E9490C9F-D007-4E5B-AA27-192D6BC60045}" xr6:coauthVersionLast="47" xr6:coauthVersionMax="47" xr10:uidLastSave="{40F80B2B-17D4-4200-B389-770A3018E60E}"/>
  <bookViews>
    <workbookView xWindow="-120" yWindow="-120" windowWidth="29040" windowHeight="16440" xr2:uid="{5C634ADE-9C63-4F91-880D-B609A735C753}"/>
  </bookViews>
  <sheets>
    <sheet name="Dietary Energy Worksheet" sheetId="5" r:id="rId1"/>
    <sheet name="Comparative Price Generator" sheetId="6" r:id="rId2"/>
    <sheet name="Reference Feedstuffs" sheetId="1" r:id="rId3"/>
    <sheet name="Prediction Equations" sheetId="3" r:id="rId4"/>
    <sheet name="Conversion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6" l="1"/>
  <c r="S21" i="6" s="1"/>
  <c r="R19" i="6"/>
  <c r="S8" i="6"/>
  <c r="R5" i="6"/>
  <c r="L5" i="6"/>
  <c r="L12" i="6" s="1"/>
  <c r="N13" i="6"/>
  <c r="L13" i="6"/>
  <c r="N12" i="6"/>
  <c r="C14" i="6"/>
  <c r="C9" i="6"/>
  <c r="S6" i="6" s="1"/>
  <c r="C33" i="5"/>
  <c r="C32" i="5"/>
  <c r="C31" i="5"/>
  <c r="C30" i="5"/>
  <c r="C29" i="5"/>
  <c r="A29" i="5"/>
  <c r="C27" i="5"/>
  <c r="C26" i="5"/>
  <c r="C25" i="5"/>
  <c r="C24" i="5"/>
  <c r="C23" i="5"/>
  <c r="A23" i="5"/>
  <c r="J16" i="5"/>
  <c r="J14" i="5"/>
  <c r="K5" i="5"/>
  <c r="K10" i="5" s="1"/>
  <c r="K4" i="5"/>
  <c r="K9" i="5" s="1"/>
  <c r="B5" i="1"/>
  <c r="B6" i="1"/>
  <c r="B7" i="1"/>
  <c r="B8" i="1"/>
  <c r="B9" i="1"/>
  <c r="B10" i="1"/>
  <c r="B11" i="1"/>
  <c r="B12" i="1"/>
  <c r="B13" i="1"/>
  <c r="B14" i="1"/>
  <c r="B15" i="1"/>
  <c r="B4" i="1"/>
  <c r="S22" i="6" l="1"/>
  <c r="S9" i="6"/>
  <c r="S12" i="6" s="1"/>
  <c r="I5" i="5"/>
  <c r="I10" i="5" s="1"/>
  <c r="I4" i="5"/>
  <c r="I9" i="5" s="1"/>
  <c r="S10" i="6" l="1"/>
  <c r="S13" i="6" s="1"/>
  <c r="S15" i="6"/>
  <c r="I11" i="5"/>
  <c r="L17" i="5" s="1"/>
  <c r="I6" i="5"/>
  <c r="J17" i="5" s="1"/>
  <c r="S16" i="6" l="1"/>
</calcChain>
</file>

<file path=xl/sharedStrings.xml><?xml version="1.0" encoding="utf-8"?>
<sst xmlns="http://schemas.openxmlformats.org/spreadsheetml/2006/main" count="190" uniqueCount="130">
  <si>
    <t>Corn</t>
  </si>
  <si>
    <t>Soybeans</t>
  </si>
  <si>
    <t>Soybean meal</t>
  </si>
  <si>
    <t>Oats</t>
  </si>
  <si>
    <t>Soybean hulls</t>
  </si>
  <si>
    <t>Vegetable oil</t>
  </si>
  <si>
    <r>
      <rPr>
        <b/>
        <sz val="11"/>
        <color theme="1"/>
        <rFont val="Calibri"/>
        <family val="2"/>
        <scheme val="minor"/>
      </rPr>
      <t>Reference Feedstuffs for Comparison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</si>
  <si>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Barley</t>
  </si>
  <si>
    <t>DM</t>
  </si>
  <si>
    <t>CP</t>
  </si>
  <si>
    <t>EE</t>
  </si>
  <si>
    <t>Ash</t>
  </si>
  <si>
    <t>NDF</t>
  </si>
  <si>
    <t>DE</t>
  </si>
  <si>
    <t>Cottonseed</t>
  </si>
  <si>
    <t>Flaxseed</t>
  </si>
  <si>
    <t>Sugar Beet Pulp</t>
  </si>
  <si>
    <t>Wheat middlings</t>
  </si>
  <si>
    <r>
      <t>%  nutrient as fed basis</t>
    </r>
    <r>
      <rPr>
        <vertAlign val="superscript"/>
        <sz val="11"/>
        <color theme="1"/>
        <rFont val="Calibri"/>
        <family val="2"/>
        <scheme val="minor"/>
      </rPr>
      <t>2</t>
    </r>
  </si>
  <si>
    <t>Corn Dried Distillers Grains with Solubles</t>
  </si>
  <si>
    <r>
      <rPr>
        <vertAlign val="superscript"/>
        <sz val="11"/>
        <color theme="1"/>
        <rFont val="Calibri"/>
        <family val="2"/>
        <scheme val="minor"/>
      </rPr>
      <t xml:space="preserve">  1</t>
    </r>
    <r>
      <rPr>
        <sz val="11"/>
        <color theme="1"/>
        <rFont val="Calibri"/>
        <family val="2"/>
        <scheme val="minor"/>
      </rPr>
      <t xml:space="preserve"> NRC. Feed ingredient composition. In: Nutrient Requirements of Swine: 11th rev ed. Washington DC: National Academy Press; 2012 239-367</t>
    </r>
  </si>
  <si>
    <r>
      <rPr>
        <vertAlign val="superscript"/>
        <sz val="11"/>
        <color theme="1"/>
        <rFont val="Calibri"/>
        <family val="2"/>
        <scheme val="minor"/>
      </rPr>
      <t xml:space="preserve">  2</t>
    </r>
    <r>
      <rPr>
        <sz val="11"/>
        <color theme="1"/>
        <rFont val="Calibri"/>
        <family val="2"/>
        <scheme val="minor"/>
      </rPr>
      <t xml:space="preserve"> DM = dry matter, CP = crude protein, EE = crude fat, NDF = neutral detergent fiber</t>
    </r>
  </si>
  <si>
    <t>Feedstuff</t>
  </si>
  <si>
    <t>Conversion Factors</t>
  </si>
  <si>
    <t>Joule</t>
  </si>
  <si>
    <t>cal</t>
  </si>
  <si>
    <t>Unit</t>
  </si>
  <si>
    <t>Multiply by</t>
  </si>
  <si>
    <t xml:space="preserve">To convert to </t>
  </si>
  <si>
    <t>Mcal</t>
  </si>
  <si>
    <t>kcal</t>
  </si>
  <si>
    <t>lb</t>
  </si>
  <si>
    <t>kg</t>
  </si>
  <si>
    <t>To convert from As Fed to DM basis</t>
  </si>
  <si>
    <t>ME =</t>
  </si>
  <si>
    <t>where</t>
  </si>
  <si>
    <t>DE=</t>
  </si>
  <si>
    <t>Step 1. Enter description and  chemical analysis of your sample feedstuff</t>
  </si>
  <si>
    <t>Moisture</t>
  </si>
  <si>
    <t>%</t>
  </si>
  <si>
    <t>Crude Protein</t>
  </si>
  <si>
    <t>Crude Fat (ether extract)</t>
  </si>
  <si>
    <t>Neutral Detergent Fiber</t>
  </si>
  <si>
    <t>Step 2. Enter description and chemical analysis of your reference feedstuff</t>
  </si>
  <si>
    <t>Reference Feedstuff</t>
  </si>
  <si>
    <t>Predicted Metabolizable Energy, kcal/kg</t>
  </si>
  <si>
    <t>Predicted Digestible Energy, kcal/kg</t>
  </si>
  <si>
    <t>Convert to DM Basis</t>
  </si>
  <si>
    <t>Results Summary</t>
  </si>
  <si>
    <t xml:space="preserve">ME </t>
  </si>
  <si>
    <r>
      <t xml:space="preserve"> Sample </t>
    </r>
    <r>
      <rPr>
        <sz val="11"/>
        <color theme="1"/>
        <rFont val="Calibri"/>
        <family val="2"/>
      </rPr>
      <t>÷ Reference</t>
    </r>
  </si>
  <si>
    <t xml:space="preserve">as compared to </t>
  </si>
  <si>
    <t>to</t>
  </si>
  <si>
    <t xml:space="preserve">is estimated as </t>
  </si>
  <si>
    <t>Calculation Space</t>
  </si>
  <si>
    <t xml:space="preserve">The relative value  of </t>
  </si>
  <si>
    <r>
      <t xml:space="preserve">- (91 </t>
    </r>
    <r>
      <rPr>
        <sz val="11"/>
        <color theme="1"/>
        <rFont val="Calibri"/>
        <family val="2"/>
      </rPr>
      <t>× Ash)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</si>
  <si>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+ (19 </t>
    </r>
    <r>
      <rPr>
        <sz val="11"/>
        <color theme="1"/>
        <rFont val="Calibri"/>
        <family val="2"/>
      </rPr>
      <t>× CP )</t>
    </r>
  </si>
  <si>
    <r>
      <t xml:space="preserve">+ (39 </t>
    </r>
    <r>
      <rPr>
        <sz val="11"/>
        <color theme="1"/>
        <rFont val="Calibri"/>
        <family val="2"/>
      </rPr>
      <t>× EE)</t>
    </r>
  </si>
  <si>
    <r>
      <t xml:space="preserve">- (36 </t>
    </r>
    <r>
      <rPr>
        <sz val="11"/>
        <color theme="1"/>
        <rFont val="Calibri"/>
        <family val="2"/>
      </rPr>
      <t>× NDF)</t>
    </r>
  </si>
  <si>
    <t>DE  expressed as kcal/kg</t>
  </si>
  <si>
    <t>Energy prediction equations from  NRC. 2012. Nutrient Requirements of Swine, 11th rev.ed. Washington DC. National Academies Press. Chapter 1.Energy p 4-14</t>
  </si>
  <si>
    <t>Energy prediction equations from NRC. 2012. Nutrient Requirements of Swine, 11th rev.ed. Washington DC. National Academies Press. Chapter 1.Energy p 4-14</t>
  </si>
  <si>
    <t>password to unlock protected cells = hazelnut</t>
  </si>
  <si>
    <t>Prediction equations based on chemical analysis</t>
  </si>
  <si>
    <t>Metabolizable Energy</t>
  </si>
  <si>
    <t>Digestible Energy</t>
  </si>
  <si>
    <t xml:space="preserve"> Ash, CP, EE, and NDF are expressed as % DM basis</t>
  </si>
  <si>
    <t xml:space="preserve"> (enter information in yellow cells)</t>
  </si>
  <si>
    <t>In-shell hazelnuts 2019</t>
  </si>
  <si>
    <t>In-shell hazelnuts 2021</t>
  </si>
  <si>
    <t>Kernels, 2019</t>
  </si>
  <si>
    <t>Shells 2019</t>
  </si>
  <si>
    <t>Kernels, 2021</t>
  </si>
  <si>
    <t>Shells 2021</t>
  </si>
  <si>
    <t>Nutrient Profile of Hazelnut Products</t>
  </si>
  <si>
    <r>
      <rPr>
        <vertAlign val="superscript"/>
        <sz val="11"/>
        <color theme="1"/>
        <rFont val="Calibri"/>
        <family val="2"/>
        <scheme val="minor"/>
      </rPr>
      <t xml:space="preserve">  1</t>
    </r>
    <r>
      <rPr>
        <sz val="11"/>
        <color theme="1"/>
        <rFont val="Calibri"/>
        <family val="2"/>
        <scheme val="minor"/>
      </rPr>
      <t xml:space="preserve"> DM = dry matter, CP = crude protein, EE = crude fat, NDF = neutral detergent fiber</t>
    </r>
  </si>
  <si>
    <r>
      <t>%  nutrient as fed basis</t>
    </r>
    <r>
      <rPr>
        <vertAlign val="superscript"/>
        <sz val="11"/>
        <color theme="1"/>
        <rFont val="Calibri"/>
        <family val="2"/>
        <scheme val="minor"/>
      </rPr>
      <t>1</t>
    </r>
  </si>
  <si>
    <t>Comparative price generator</t>
  </si>
  <si>
    <t>lb/bushel</t>
  </si>
  <si>
    <t>% moisture</t>
  </si>
  <si>
    <t>Corn Grain</t>
  </si>
  <si>
    <t>Value, $ per bushel</t>
  </si>
  <si>
    <t>Weight, lb per bushel</t>
  </si>
  <si>
    <t>Moisture content, %</t>
  </si>
  <si>
    <t>If known commodity is priced per ton…</t>
  </si>
  <si>
    <t>Value, $ per 2,000 lb</t>
  </si>
  <si>
    <t>$ per lb DM</t>
  </si>
  <si>
    <t>$ per lb of DM</t>
  </si>
  <si>
    <t>Step 1. Determine value per unit of DM for known commodity</t>
  </si>
  <si>
    <t>Wheat</t>
  </si>
  <si>
    <t>Known Commodity</t>
  </si>
  <si>
    <t>Dietary Energy Value</t>
  </si>
  <si>
    <t>Novel Feedstuff Name</t>
  </si>
  <si>
    <t>:</t>
  </si>
  <si>
    <t>Step 2. Enter results from Dietary Energy Worksheet</t>
  </si>
  <si>
    <t>Reference weights and moisture contents</t>
  </si>
  <si>
    <t>Moisture Content of Novel Feedstuff</t>
  </si>
  <si>
    <t xml:space="preserve">   </t>
  </si>
  <si>
    <t>if known commodity is priced per bushel</t>
  </si>
  <si>
    <t>Name of Commodity</t>
  </si>
  <si>
    <t xml:space="preserve">is valued at </t>
  </si>
  <si>
    <t>$ per lb As Fed</t>
  </si>
  <si>
    <t>$ per ton DM</t>
  </si>
  <si>
    <t>$ per ton As Fed</t>
  </si>
  <si>
    <t xml:space="preserve"> per 100 lb DM</t>
  </si>
  <si>
    <t>per 100 lb As Fed</t>
  </si>
  <si>
    <t>per lb DM</t>
  </si>
  <si>
    <t xml:space="preserve">If </t>
  </si>
  <si>
    <t>Then</t>
  </si>
  <si>
    <t>Step 3. Enter price data from step 1 and evaluate result</t>
  </si>
  <si>
    <t>DE - (6.8  × CP )</t>
  </si>
  <si>
    <t xml:space="preserve">  CP, is expressed as % DM basis</t>
  </si>
  <si>
    <t>ME expressed as kcal/kg</t>
  </si>
  <si>
    <t>To convert DM to As Fed basis</t>
  </si>
  <si>
    <t>Water + Dry Matter</t>
  </si>
  <si>
    <t xml:space="preserve">Mass of feed = </t>
  </si>
  <si>
    <r>
      <t xml:space="preserve">(% nutrient as fed basis </t>
    </r>
    <r>
      <rPr>
        <sz val="11"/>
        <color theme="1"/>
        <rFont val="Calibri"/>
        <family val="2"/>
      </rPr>
      <t>÷ % DM as fed basis) ×</t>
    </r>
    <r>
      <rPr>
        <sz val="11"/>
        <color theme="1"/>
        <rFont val="Calibri"/>
        <family val="2"/>
        <scheme val="minor"/>
      </rPr>
      <t xml:space="preserve"> 100 </t>
    </r>
  </si>
  <si>
    <r>
      <t xml:space="preserve">(% nutrient dry matter basis </t>
    </r>
    <r>
      <rPr>
        <sz val="11"/>
        <color theme="1"/>
        <rFont val="Calibri"/>
        <family val="2"/>
      </rPr>
      <t>× % DM as fed basis)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</rPr>
      <t>÷100</t>
    </r>
  </si>
  <si>
    <t>In-shell hazelnuts</t>
  </si>
  <si>
    <t>Relative value of alternative feeds as an energy feedstuff for pigs</t>
  </si>
  <si>
    <t>In-shell hazelnut 2021</t>
  </si>
  <si>
    <t>Corn Grain NRC</t>
  </si>
  <si>
    <t>kcal/kg DM</t>
  </si>
  <si>
    <t>may be worth</t>
  </si>
  <si>
    <t>is valued at</t>
  </si>
  <si>
    <t>per lb As Fed</t>
  </si>
  <si>
    <t>per 2000 lb As Fed</t>
  </si>
  <si>
    <t>Alternative Feedstuff</t>
  </si>
  <si>
    <t>on a dry matter 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</si>
</sst>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quotePrefix="1"/>
    <xf numFmtId="0" fontId="0" fillId="0" borderId="2" xfId="0" applyBorder="1"/>
    <xf numFmtId="0" fontId="0" fillId="2" borderId="0" xfId="0" applyFill="1" applyProtection="1">
      <protection locked="0"/>
    </xf>
    <xf numFmtId="0" fontId="7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6" fillId="0" borderId="0" xfId="0" applyFont="1" applyProtection="1"/>
    <xf numFmtId="1" fontId="0" fillId="0" borderId="0" xfId="0" applyNumberFormat="1" applyProtection="1"/>
    <xf numFmtId="0" fontId="0" fillId="0" borderId="0" xfId="0" applyAlignment="1" applyProtection="1">
      <alignment horizontal="right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0" fontId="0" fillId="0" borderId="1" xfId="0" applyBorder="1" applyAlignment="1">
      <alignment horizontal="center"/>
    </xf>
    <xf numFmtId="1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/>
    <xf numFmtId="0" fontId="7" fillId="0" borderId="0" xfId="0" applyFont="1"/>
    <xf numFmtId="0" fontId="0" fillId="0" borderId="0" xfId="0" applyAlignment="1">
      <alignment horizontal="right"/>
    </xf>
    <xf numFmtId="0" fontId="6" fillId="0" borderId="0" xfId="0" applyFont="1"/>
    <xf numFmtId="0" fontId="0" fillId="0" borderId="0" xfId="0" applyFill="1" applyAlignment="1">
      <alignment horizontal="right"/>
    </xf>
    <xf numFmtId="0" fontId="0" fillId="4" borderId="0" xfId="0" applyFill="1" applyAlignment="1">
      <alignment horizontal="right"/>
    </xf>
    <xf numFmtId="44" fontId="0" fillId="0" borderId="0" xfId="1" applyFont="1"/>
    <xf numFmtId="44" fontId="0" fillId="2" borderId="0" xfId="1" applyFont="1" applyFill="1"/>
    <xf numFmtId="164" fontId="0" fillId="2" borderId="0" xfId="1" applyNumberFormat="1" applyFont="1" applyFill="1"/>
    <xf numFmtId="164" fontId="0" fillId="0" borderId="0" xfId="1" applyNumberFormat="1" applyFont="1"/>
    <xf numFmtId="164" fontId="0" fillId="4" borderId="0" xfId="1" applyNumberFormat="1" applyFont="1" applyFill="1"/>
    <xf numFmtId="0" fontId="6" fillId="0" borderId="0" xfId="0" applyFont="1" applyAlignment="1">
      <alignment horizontal="right"/>
    </xf>
    <xf numFmtId="44" fontId="0" fillId="0" borderId="0" xfId="0" applyNumberFormat="1"/>
    <xf numFmtId="164" fontId="0" fillId="0" borderId="0" xfId="0" applyNumberFormat="1"/>
    <xf numFmtId="165" fontId="1" fillId="0" borderId="0" xfId="0" applyNumberFormat="1" applyFont="1" applyProtection="1"/>
    <xf numFmtId="165" fontId="1" fillId="0" borderId="0" xfId="0" applyNumberFormat="1" applyFont="1"/>
    <xf numFmtId="165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2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44068-4CEB-40FF-9606-03FDAA7F11FD}">
  <sheetPr>
    <pageSetUpPr fitToPage="1"/>
  </sheetPr>
  <dimension ref="A1:M33"/>
  <sheetViews>
    <sheetView tabSelected="1" workbookViewId="0">
      <selection activeCell="C4" sqref="C4:D4"/>
    </sheetView>
  </sheetViews>
  <sheetFormatPr defaultRowHeight="15" x14ac:dyDescent="0.25"/>
  <cols>
    <col min="1" max="1" width="13.85546875" customWidth="1"/>
    <col min="10" max="10" width="11.42578125" customWidth="1"/>
    <col min="13" max="13" width="4.42578125" customWidth="1"/>
  </cols>
  <sheetData>
    <row r="1" spans="1:13" ht="18.75" x14ac:dyDescent="0.3">
      <c r="A1" s="12" t="s">
        <v>120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x14ac:dyDescent="0.25">
      <c r="A2" s="13" t="s">
        <v>68</v>
      </c>
      <c r="B2" s="13"/>
      <c r="C2" s="13"/>
      <c r="D2" s="13"/>
      <c r="E2" s="13"/>
      <c r="F2" s="13"/>
      <c r="G2" s="13"/>
      <c r="H2" s="13"/>
      <c r="I2" s="14" t="s">
        <v>48</v>
      </c>
      <c r="J2" s="13"/>
      <c r="K2" s="13"/>
      <c r="L2" s="13"/>
      <c r="M2" s="13"/>
    </row>
    <row r="3" spans="1:13" x14ac:dyDescent="0.25">
      <c r="A3" s="15" t="s">
        <v>37</v>
      </c>
      <c r="B3" s="13"/>
      <c r="C3" s="13"/>
      <c r="D3" s="13"/>
      <c r="E3" s="13"/>
      <c r="F3" s="13"/>
      <c r="G3" s="13"/>
      <c r="H3" s="13"/>
      <c r="I3" s="13" t="s">
        <v>46</v>
      </c>
      <c r="J3" s="13"/>
      <c r="K3" s="13"/>
      <c r="L3" s="13"/>
      <c r="M3" s="13"/>
    </row>
    <row r="4" spans="1:13" x14ac:dyDescent="0.25">
      <c r="A4" s="13" t="s">
        <v>128</v>
      </c>
      <c r="B4" s="13"/>
      <c r="C4" s="11" t="s">
        <v>121</v>
      </c>
      <c r="D4" s="45"/>
      <c r="E4" s="13"/>
      <c r="F4" s="13"/>
      <c r="G4" s="13"/>
      <c r="H4" s="13"/>
      <c r="I4" s="16">
        <f>H22-(I22*C26)+(I23*C24)+(I24*C25)-(I25*C27)</f>
        <v>3154.6914103923646</v>
      </c>
      <c r="J4" s="13" t="s">
        <v>123</v>
      </c>
      <c r="K4" s="13" t="str">
        <f>C4</f>
        <v>In-shell hazelnut 2021</v>
      </c>
      <c r="L4" s="13"/>
      <c r="M4" s="13"/>
    </row>
    <row r="5" spans="1:13" x14ac:dyDescent="0.25">
      <c r="A5" s="13"/>
      <c r="B5" s="17" t="s">
        <v>38</v>
      </c>
      <c r="C5" s="11">
        <v>5.7</v>
      </c>
      <c r="D5" s="13" t="s">
        <v>39</v>
      </c>
      <c r="E5" s="13"/>
      <c r="F5" s="13"/>
      <c r="G5" s="13"/>
      <c r="H5" s="13"/>
      <c r="I5" s="16">
        <f>H22-(I22*C32)+(I23*C30)+(I24*C31)-(I25*C33)</f>
        <v>3993.6369607066017</v>
      </c>
      <c r="J5" s="13" t="s">
        <v>123</v>
      </c>
      <c r="K5" s="13" t="str">
        <f>C14</f>
        <v>Corn Grain NRC</v>
      </c>
      <c r="L5" s="13"/>
      <c r="M5" s="13"/>
    </row>
    <row r="6" spans="1:13" x14ac:dyDescent="0.25">
      <c r="A6" s="13"/>
      <c r="B6" s="17" t="s">
        <v>40</v>
      </c>
      <c r="C6" s="11">
        <v>7.91</v>
      </c>
      <c r="D6" s="13" t="s">
        <v>39</v>
      </c>
      <c r="E6" s="13"/>
      <c r="F6" s="13"/>
      <c r="G6" s="13"/>
      <c r="H6" s="13"/>
      <c r="I6" s="42">
        <f>I4/I5</f>
        <v>0.7899294406155033</v>
      </c>
      <c r="J6" s="13" t="s">
        <v>50</v>
      </c>
      <c r="K6" s="13"/>
      <c r="L6" s="13"/>
      <c r="M6" s="13"/>
    </row>
    <row r="7" spans="1:13" x14ac:dyDescent="0.25">
      <c r="A7" s="13"/>
      <c r="B7" s="17" t="s">
        <v>41</v>
      </c>
      <c r="C7" s="11">
        <v>27.59</v>
      </c>
      <c r="D7" s="13" t="s">
        <v>39</v>
      </c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25">
      <c r="A8" s="13"/>
      <c r="B8" s="17" t="s">
        <v>11</v>
      </c>
      <c r="C8" s="11">
        <v>1.87</v>
      </c>
      <c r="D8" s="13" t="s">
        <v>39</v>
      </c>
      <c r="E8" s="13"/>
      <c r="F8" s="13"/>
      <c r="G8" s="13"/>
      <c r="H8" s="13"/>
      <c r="I8" t="s">
        <v>45</v>
      </c>
      <c r="M8" s="13"/>
    </row>
    <row r="9" spans="1:13" x14ac:dyDescent="0.25">
      <c r="A9" s="13"/>
      <c r="B9" s="17" t="s">
        <v>42</v>
      </c>
      <c r="C9" s="11">
        <v>55.88</v>
      </c>
      <c r="D9" s="13" t="s">
        <v>39</v>
      </c>
      <c r="E9" s="13"/>
      <c r="F9" s="13"/>
      <c r="G9" s="13"/>
      <c r="H9" s="13"/>
      <c r="I9" s="22">
        <f>I4-(I27*C24)</f>
        <v>3097.652173913043</v>
      </c>
      <c r="J9" s="13" t="s">
        <v>123</v>
      </c>
      <c r="K9" t="str">
        <f>K4</f>
        <v>In-shell hazelnut 2021</v>
      </c>
      <c r="M9" s="13"/>
    </row>
    <row r="10" spans="1:13" x14ac:dyDescent="0.25">
      <c r="A10" s="13"/>
      <c r="B10" s="13"/>
      <c r="C10" s="13"/>
      <c r="D10" s="13"/>
      <c r="E10" s="13"/>
      <c r="F10" s="13"/>
      <c r="G10" s="13"/>
      <c r="H10" s="13"/>
      <c r="I10" s="22">
        <f>I5-(I27*C30)</f>
        <v>3930.1877477069415</v>
      </c>
      <c r="J10" s="13" t="s">
        <v>123</v>
      </c>
      <c r="K10" t="str">
        <f>K5</f>
        <v>Corn Grain NRC</v>
      </c>
      <c r="M10" s="13"/>
    </row>
    <row r="11" spans="1:13" x14ac:dyDescent="0.25">
      <c r="A11" s="13"/>
      <c r="B11" s="13"/>
      <c r="C11" s="13"/>
      <c r="D11" s="13"/>
      <c r="E11" s="13"/>
      <c r="F11" s="13"/>
      <c r="G11" s="13"/>
      <c r="H11" s="13"/>
      <c r="I11" s="43">
        <f>I9/I10</f>
        <v>0.78816900686751179</v>
      </c>
      <c r="J11" s="13" t="s">
        <v>50</v>
      </c>
      <c r="M11" s="13"/>
    </row>
    <row r="12" spans="1:13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ht="15.75" x14ac:dyDescent="0.25">
      <c r="A13" s="15" t="s">
        <v>43</v>
      </c>
      <c r="B13" s="13"/>
      <c r="C13" s="13"/>
      <c r="D13" s="13"/>
      <c r="E13" s="13"/>
      <c r="F13" s="13"/>
      <c r="G13" s="13"/>
      <c r="H13" s="13"/>
      <c r="I13" s="18" t="s">
        <v>55</v>
      </c>
      <c r="J13" s="13"/>
      <c r="K13" s="13"/>
      <c r="L13" s="13"/>
      <c r="M13" s="13"/>
    </row>
    <row r="14" spans="1:13" x14ac:dyDescent="0.25">
      <c r="A14" s="13" t="s">
        <v>44</v>
      </c>
      <c r="B14" s="13"/>
      <c r="C14" s="11" t="s">
        <v>122</v>
      </c>
      <c r="D14" s="13"/>
      <c r="E14" s="13"/>
      <c r="F14" s="13"/>
      <c r="G14" s="13"/>
      <c r="H14" s="13"/>
      <c r="I14" s="13"/>
      <c r="J14" s="13" t="str">
        <f>C4</f>
        <v>In-shell hazelnut 2021</v>
      </c>
      <c r="K14" s="13"/>
      <c r="L14" s="13"/>
      <c r="M14" s="13"/>
    </row>
    <row r="15" spans="1:13" x14ac:dyDescent="0.25">
      <c r="A15" s="13"/>
      <c r="B15" s="17" t="s">
        <v>38</v>
      </c>
      <c r="C15" s="11">
        <v>11.69</v>
      </c>
      <c r="D15" s="13" t="s">
        <v>39</v>
      </c>
      <c r="E15" s="13"/>
      <c r="F15" s="13"/>
      <c r="G15" s="13"/>
      <c r="H15" s="13"/>
      <c r="I15" s="13" t="s">
        <v>51</v>
      </c>
      <c r="J15" s="13"/>
      <c r="K15" s="13"/>
      <c r="L15" s="13"/>
      <c r="M15" s="13"/>
    </row>
    <row r="16" spans="1:13" x14ac:dyDescent="0.25">
      <c r="A16" s="13"/>
      <c r="B16" s="17" t="s">
        <v>40</v>
      </c>
      <c r="C16" s="11">
        <v>8.24</v>
      </c>
      <c r="D16" s="13" t="s">
        <v>39</v>
      </c>
      <c r="E16" s="13"/>
      <c r="F16" s="13"/>
      <c r="G16" s="13"/>
      <c r="H16" s="13"/>
      <c r="I16" s="13"/>
      <c r="J16" s="13" t="str">
        <f>C14</f>
        <v>Corn Grain NRC</v>
      </c>
      <c r="K16" s="13"/>
      <c r="L16" s="13"/>
      <c r="M16" s="13"/>
    </row>
    <row r="17" spans="1:13" ht="15.75" x14ac:dyDescent="0.25">
      <c r="A17" s="13"/>
      <c r="B17" s="17" t="s">
        <v>41</v>
      </c>
      <c r="C17" s="11">
        <v>3.48</v>
      </c>
      <c r="D17" s="13" t="s">
        <v>39</v>
      </c>
      <c r="E17" s="13"/>
      <c r="F17" s="13"/>
      <c r="G17" s="13"/>
      <c r="H17" s="13"/>
      <c r="I17" s="17" t="s">
        <v>53</v>
      </c>
      <c r="J17" s="44">
        <f>I6</f>
        <v>0.7899294406155033</v>
      </c>
      <c r="K17" s="19" t="s">
        <v>52</v>
      </c>
      <c r="L17" s="44">
        <f>I11</f>
        <v>0.78816900686751179</v>
      </c>
      <c r="M17" s="13"/>
    </row>
    <row r="18" spans="1:13" x14ac:dyDescent="0.25">
      <c r="A18" s="13"/>
      <c r="B18" s="17" t="s">
        <v>11</v>
      </c>
      <c r="C18" s="11">
        <v>1.3</v>
      </c>
      <c r="D18" s="13" t="s">
        <v>39</v>
      </c>
      <c r="E18" s="13"/>
      <c r="F18" s="13"/>
      <c r="G18" s="13"/>
      <c r="H18" s="13"/>
      <c r="I18" s="13"/>
      <c r="K18" s="17" t="s">
        <v>129</v>
      </c>
      <c r="L18" s="13"/>
      <c r="M18" s="13"/>
    </row>
    <row r="19" spans="1:13" x14ac:dyDescent="0.25">
      <c r="A19" s="13"/>
      <c r="B19" s="17" t="s">
        <v>42</v>
      </c>
      <c r="C19" s="11">
        <v>9.11</v>
      </c>
      <c r="D19" s="13" t="s">
        <v>39</v>
      </c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46" t="s">
        <v>54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x14ac:dyDescent="0.25">
      <c r="A22" s="13" t="s">
        <v>47</v>
      </c>
      <c r="B22" s="13"/>
      <c r="C22" s="13"/>
      <c r="D22" s="13"/>
      <c r="E22" s="13"/>
      <c r="F22" s="13"/>
      <c r="G22" s="13" t="s">
        <v>13</v>
      </c>
      <c r="H22" s="13">
        <v>4168</v>
      </c>
      <c r="I22" s="13">
        <v>91</v>
      </c>
      <c r="J22" s="13" t="s">
        <v>11</v>
      </c>
      <c r="K22" s="13"/>
      <c r="L22" s="13"/>
      <c r="M22" s="13"/>
    </row>
    <row r="23" spans="1:13" x14ac:dyDescent="0.25">
      <c r="A23" s="13" t="str">
        <f>A4</f>
        <v>Alternative Feedstuff</v>
      </c>
      <c r="B23" s="13"/>
      <c r="C23" s="13" t="str">
        <f>C4</f>
        <v>In-shell hazelnut 2021</v>
      </c>
      <c r="D23" s="13"/>
      <c r="E23" s="13"/>
      <c r="F23" s="13"/>
      <c r="G23" s="13"/>
      <c r="H23" s="13"/>
      <c r="I23" s="13">
        <v>19</v>
      </c>
      <c r="J23" s="13" t="s">
        <v>9</v>
      </c>
      <c r="K23" s="13"/>
      <c r="L23" s="13"/>
      <c r="M23" s="13"/>
    </row>
    <row r="24" spans="1:13" x14ac:dyDescent="0.25">
      <c r="A24" s="13"/>
      <c r="B24" s="17" t="s">
        <v>40</v>
      </c>
      <c r="C24" s="20">
        <f>(C6/(100-$C$5))*100</f>
        <v>8.3881230116649004</v>
      </c>
      <c r="D24" s="13"/>
      <c r="E24" s="13"/>
      <c r="F24" s="13"/>
      <c r="G24" s="13"/>
      <c r="H24" s="13"/>
      <c r="I24" s="13">
        <v>39</v>
      </c>
      <c r="J24" s="13" t="s">
        <v>10</v>
      </c>
      <c r="K24" s="13"/>
      <c r="L24" s="13"/>
      <c r="M24" s="13"/>
    </row>
    <row r="25" spans="1:13" x14ac:dyDescent="0.25">
      <c r="A25" s="13"/>
      <c r="B25" s="17" t="s">
        <v>41</v>
      </c>
      <c r="C25" s="20">
        <f t="shared" ref="C25:C27" si="0">(C7/(100-$C$5))*100</f>
        <v>29.257688229056207</v>
      </c>
      <c r="D25" s="13"/>
      <c r="E25" s="13"/>
      <c r="F25" s="13"/>
      <c r="G25" s="13"/>
      <c r="H25" s="13"/>
      <c r="I25" s="13">
        <v>36</v>
      </c>
      <c r="J25" s="13" t="s">
        <v>12</v>
      </c>
      <c r="K25" s="13"/>
      <c r="L25" s="13"/>
      <c r="M25" s="13"/>
    </row>
    <row r="26" spans="1:13" x14ac:dyDescent="0.25">
      <c r="A26" s="13"/>
      <c r="B26" s="17" t="s">
        <v>11</v>
      </c>
      <c r="C26" s="20">
        <f t="shared" si="0"/>
        <v>1.9830328738069991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x14ac:dyDescent="0.25">
      <c r="A27" s="13"/>
      <c r="B27" s="17" t="s">
        <v>42</v>
      </c>
      <c r="C27" s="20">
        <f t="shared" si="0"/>
        <v>59.257688229056207</v>
      </c>
      <c r="D27" s="13"/>
      <c r="E27" s="13"/>
      <c r="F27" s="13"/>
      <c r="G27" s="13" t="s">
        <v>49</v>
      </c>
      <c r="H27" s="13" t="s">
        <v>13</v>
      </c>
      <c r="I27" s="13">
        <v>6.8</v>
      </c>
      <c r="J27" s="13" t="s">
        <v>9</v>
      </c>
      <c r="K27" s="13"/>
      <c r="L27" s="13"/>
      <c r="M27" s="13"/>
    </row>
    <row r="28" spans="1:13" x14ac:dyDescent="0.25">
      <c r="A28" s="13"/>
      <c r="B28" s="13"/>
      <c r="C28" s="13"/>
      <c r="D28" s="13"/>
      <c r="E28" s="13"/>
      <c r="F28" s="13"/>
      <c r="K28" s="13"/>
      <c r="L28" s="13"/>
      <c r="M28" s="13"/>
    </row>
    <row r="29" spans="1:13" x14ac:dyDescent="0.25">
      <c r="A29" s="13" t="str">
        <f>A14</f>
        <v>Reference Feedstuff</v>
      </c>
      <c r="B29" s="13"/>
      <c r="C29" s="20" t="str">
        <f>C14</f>
        <v>Corn Grain NRC</v>
      </c>
      <c r="D29" s="13"/>
      <c r="E29" s="13"/>
      <c r="F29" s="13"/>
      <c r="K29" s="13"/>
      <c r="L29" s="13"/>
      <c r="M29" s="13"/>
    </row>
    <row r="30" spans="1:13" x14ac:dyDescent="0.25">
      <c r="A30" s="13"/>
      <c r="B30" s="17" t="s">
        <v>40</v>
      </c>
      <c r="C30" s="20">
        <f>(C16/(100-$C$15))*100</f>
        <v>9.3307666175971011</v>
      </c>
      <c r="D30" s="13"/>
      <c r="E30" s="13"/>
      <c r="F30" s="13"/>
      <c r="K30" s="13"/>
      <c r="L30" s="13"/>
      <c r="M30" s="13"/>
    </row>
    <row r="31" spans="1:13" x14ac:dyDescent="0.25">
      <c r="A31" s="13"/>
      <c r="B31" s="17" t="s">
        <v>41</v>
      </c>
      <c r="C31" s="20">
        <f t="shared" ref="C31:C33" si="1">(C17/(100-$C$15))*100</f>
        <v>3.9406635715094556</v>
      </c>
      <c r="D31" s="13"/>
      <c r="E31" s="13"/>
      <c r="F31" s="13"/>
      <c r="K31" s="13"/>
      <c r="L31" s="13"/>
      <c r="M31" s="13"/>
    </row>
    <row r="32" spans="1:13" x14ac:dyDescent="0.25">
      <c r="A32" s="13"/>
      <c r="B32" s="17" t="s">
        <v>11</v>
      </c>
      <c r="C32" s="20">
        <f t="shared" si="1"/>
        <v>1.4720869663684748</v>
      </c>
      <c r="D32" s="13"/>
      <c r="E32" s="13"/>
      <c r="F32" s="47" t="s">
        <v>61</v>
      </c>
      <c r="G32" s="47"/>
      <c r="H32" s="47"/>
      <c r="I32" s="47"/>
      <c r="J32" s="47"/>
      <c r="K32" s="47"/>
      <c r="L32" s="47"/>
      <c r="M32" s="47"/>
    </row>
    <row r="33" spans="1:13" x14ac:dyDescent="0.25">
      <c r="A33" s="13"/>
      <c r="B33" s="17" t="s">
        <v>42</v>
      </c>
      <c r="C33" s="20">
        <f t="shared" si="1"/>
        <v>10.315932510474465</v>
      </c>
      <c r="D33" s="13"/>
      <c r="E33" s="13"/>
      <c r="F33" s="47"/>
      <c r="G33" s="47"/>
      <c r="H33" s="47"/>
      <c r="I33" s="47"/>
      <c r="J33" s="47"/>
      <c r="K33" s="47"/>
      <c r="L33" s="47"/>
      <c r="M33" s="47"/>
    </row>
  </sheetData>
  <mergeCells count="2">
    <mergeCell ref="A21:M21"/>
    <mergeCell ref="F32:M3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AD6B0-7B11-4536-B031-F0B4B2DAA5D9}">
  <sheetPr>
    <pageSetUpPr fitToPage="1"/>
  </sheetPr>
  <dimension ref="A1:W23"/>
  <sheetViews>
    <sheetView zoomScale="102" zoomScaleNormal="102" workbookViewId="0">
      <selection activeCell="L8" sqref="L8:N8"/>
    </sheetView>
  </sheetViews>
  <sheetFormatPr defaultRowHeight="15" x14ac:dyDescent="0.25"/>
  <cols>
    <col min="1" max="1" width="3.28515625" customWidth="1"/>
    <col min="3" max="3" width="10.85546875" customWidth="1"/>
    <col min="7" max="7" width="5.140625" customWidth="1"/>
    <col min="8" max="8" width="4.28515625" customWidth="1"/>
    <col min="13" max="13" width="4" customWidth="1"/>
    <col min="16" max="16" width="3.140625" customWidth="1"/>
    <col min="19" max="19" width="11.7109375" customWidth="1"/>
    <col min="22" max="22" width="3.28515625" customWidth="1"/>
  </cols>
  <sheetData>
    <row r="1" spans="1:23" ht="18.75" x14ac:dyDescent="0.3">
      <c r="A1" s="29" t="s">
        <v>78</v>
      </c>
    </row>
    <row r="2" spans="1:23" ht="13.9" customHeight="1" x14ac:dyDescent="0.25">
      <c r="B2" s="1"/>
    </row>
    <row r="3" spans="1:23" ht="13.9" customHeight="1" x14ac:dyDescent="0.25">
      <c r="A3" s="1" t="s">
        <v>89</v>
      </c>
      <c r="J3" s="1" t="s">
        <v>95</v>
      </c>
      <c r="Q3" s="1" t="s">
        <v>110</v>
      </c>
    </row>
    <row r="4" spans="1:23" ht="13.9" customHeight="1" x14ac:dyDescent="0.25">
      <c r="B4" s="33"/>
      <c r="C4" s="32" t="s">
        <v>100</v>
      </c>
      <c r="D4" s="28" t="s">
        <v>81</v>
      </c>
      <c r="Q4" s="39" t="s">
        <v>108</v>
      </c>
    </row>
    <row r="5" spans="1:23" ht="13.9" customHeight="1" x14ac:dyDescent="0.25">
      <c r="B5" s="31" t="s">
        <v>99</v>
      </c>
      <c r="K5" s="30" t="s">
        <v>91</v>
      </c>
      <c r="L5" t="str">
        <f>D4</f>
        <v>Corn Grain</v>
      </c>
      <c r="O5" s="31"/>
      <c r="R5" s="30" t="str">
        <f>D4</f>
        <v>Corn Grain</v>
      </c>
      <c r="S5" t="s">
        <v>101</v>
      </c>
    </row>
    <row r="6" spans="1:23" x14ac:dyDescent="0.25">
      <c r="C6" s="35">
        <v>4.5</v>
      </c>
      <c r="D6" t="s">
        <v>82</v>
      </c>
      <c r="K6" s="30" t="s">
        <v>92</v>
      </c>
      <c r="L6" s="28">
        <v>3930</v>
      </c>
      <c r="M6" t="s">
        <v>123</v>
      </c>
      <c r="Q6" t="s">
        <v>98</v>
      </c>
      <c r="S6" s="36">
        <f>C9</f>
        <v>9.5097210481825872E-2</v>
      </c>
      <c r="T6" t="s">
        <v>107</v>
      </c>
    </row>
    <row r="7" spans="1:23" x14ac:dyDescent="0.25">
      <c r="C7" s="28">
        <v>56</v>
      </c>
      <c r="D7" t="s">
        <v>83</v>
      </c>
      <c r="K7" s="30"/>
      <c r="Q7" s="39" t="s">
        <v>109</v>
      </c>
    </row>
    <row r="8" spans="1:23" x14ac:dyDescent="0.25">
      <c r="C8" s="28">
        <v>15.5</v>
      </c>
      <c r="D8" t="s">
        <v>84</v>
      </c>
      <c r="K8" s="30" t="s">
        <v>93</v>
      </c>
      <c r="L8" s="28" t="s">
        <v>119</v>
      </c>
      <c r="M8" s="28"/>
      <c r="N8" s="28"/>
      <c r="S8" s="30" t="str">
        <f>L8</f>
        <v>In-shell hazelnuts</v>
      </c>
    </row>
    <row r="9" spans="1:23" x14ac:dyDescent="0.25">
      <c r="C9" s="37">
        <f>C6/(C7*((100-C8)/100))</f>
        <v>9.5097210481825872E-2</v>
      </c>
      <c r="D9" t="s">
        <v>88</v>
      </c>
      <c r="K9" s="30" t="s">
        <v>92</v>
      </c>
      <c r="L9" s="28">
        <v>2430</v>
      </c>
      <c r="M9" t="s">
        <v>123</v>
      </c>
      <c r="R9" s="30" t="s">
        <v>124</v>
      </c>
      <c r="S9" s="37">
        <f>S6*N13</f>
        <v>5.8800565259754932E-2</v>
      </c>
      <c r="T9" t="s">
        <v>87</v>
      </c>
    </row>
    <row r="10" spans="1:23" x14ac:dyDescent="0.25">
      <c r="K10" s="30" t="s">
        <v>97</v>
      </c>
      <c r="L10" s="28">
        <v>6.02</v>
      </c>
      <c r="M10" t="s">
        <v>39</v>
      </c>
      <c r="S10" s="37">
        <f>S9*((100-L10)/100)</f>
        <v>5.5260771231117688E-2</v>
      </c>
      <c r="T10" t="s">
        <v>102</v>
      </c>
    </row>
    <row r="11" spans="1:23" x14ac:dyDescent="0.25">
      <c r="B11" s="31" t="s">
        <v>85</v>
      </c>
    </row>
    <row r="12" spans="1:23" x14ac:dyDescent="0.25">
      <c r="C12" s="35"/>
      <c r="D12" t="s">
        <v>86</v>
      </c>
      <c r="L12" s="30" t="str">
        <f>L5</f>
        <v>Corn Grain</v>
      </c>
      <c r="M12" s="2" t="s">
        <v>94</v>
      </c>
      <c r="N12" t="str">
        <f>L8</f>
        <v>In-shell hazelnuts</v>
      </c>
      <c r="S12" s="34">
        <f>S9*100</f>
        <v>5.8800565259754931</v>
      </c>
      <c r="T12" t="s">
        <v>105</v>
      </c>
      <c r="W12" s="40"/>
    </row>
    <row r="13" spans="1:23" x14ac:dyDescent="0.25">
      <c r="C13" s="28">
        <v>15.5</v>
      </c>
      <c r="D13" t="s">
        <v>84</v>
      </c>
      <c r="I13" s="30"/>
      <c r="L13">
        <f>L6/L6</f>
        <v>1</v>
      </c>
      <c r="N13">
        <f>L9/L6</f>
        <v>0.61832061068702293</v>
      </c>
      <c r="S13" s="34">
        <f>S10*100</f>
        <v>5.5260771231117687</v>
      </c>
      <c r="T13" t="s">
        <v>106</v>
      </c>
    </row>
    <row r="14" spans="1:23" x14ac:dyDescent="0.25">
      <c r="C14" s="38">
        <f>C12/(2000*((100-C13)/100))</f>
        <v>0</v>
      </c>
      <c r="D14" t="s">
        <v>87</v>
      </c>
      <c r="I14" s="30"/>
      <c r="S14" s="34"/>
    </row>
    <row r="15" spans="1:23" x14ac:dyDescent="0.25">
      <c r="I15" s="30"/>
      <c r="S15" s="34">
        <f>S9*2000</f>
        <v>117.60113051950987</v>
      </c>
      <c r="T15" t="s">
        <v>103</v>
      </c>
    </row>
    <row r="16" spans="1:23" x14ac:dyDescent="0.25">
      <c r="S16" s="34">
        <f>S10*2000</f>
        <v>110.52154246223537</v>
      </c>
      <c r="T16" t="s">
        <v>104</v>
      </c>
    </row>
    <row r="17" spans="2:20" x14ac:dyDescent="0.25">
      <c r="B17" s="31" t="s">
        <v>96</v>
      </c>
      <c r="C17" s="31"/>
      <c r="D17" s="31"/>
      <c r="E17" s="31"/>
    </row>
    <row r="18" spans="2:20" x14ac:dyDescent="0.25">
      <c r="C18" s="2" t="s">
        <v>79</v>
      </c>
      <c r="D18" s="6" t="s">
        <v>80</v>
      </c>
    </row>
    <row r="19" spans="2:20" x14ac:dyDescent="0.25">
      <c r="B19" s="30" t="s">
        <v>7</v>
      </c>
      <c r="C19" s="2">
        <v>48</v>
      </c>
      <c r="D19" s="2">
        <v>14.5</v>
      </c>
      <c r="R19" s="30" t="str">
        <f>D4</f>
        <v>Corn Grain</v>
      </c>
      <c r="S19" t="s">
        <v>125</v>
      </c>
    </row>
    <row r="20" spans="2:20" x14ac:dyDescent="0.25">
      <c r="B20" s="30" t="s">
        <v>81</v>
      </c>
      <c r="C20" s="2">
        <v>56</v>
      </c>
      <c r="D20" s="2">
        <v>15.5</v>
      </c>
      <c r="S20" s="41">
        <f>C6/C7</f>
        <v>8.0357142857142863E-2</v>
      </c>
      <c r="T20" t="s">
        <v>126</v>
      </c>
    </row>
    <row r="21" spans="2:20" x14ac:dyDescent="0.25">
      <c r="B21" s="30" t="s">
        <v>3</v>
      </c>
      <c r="C21" s="2">
        <v>32</v>
      </c>
      <c r="D21" s="2">
        <v>14</v>
      </c>
      <c r="S21" s="40">
        <f>S20*100</f>
        <v>8.0357142857142865</v>
      </c>
      <c r="T21" t="s">
        <v>106</v>
      </c>
    </row>
    <row r="22" spans="2:20" x14ac:dyDescent="0.25">
      <c r="B22" s="30" t="s">
        <v>1</v>
      </c>
      <c r="C22" s="2">
        <v>60</v>
      </c>
      <c r="D22" s="2">
        <v>13</v>
      </c>
      <c r="S22" s="40">
        <f>S20*2000</f>
        <v>160.71428571428572</v>
      </c>
      <c r="T22" t="s">
        <v>127</v>
      </c>
    </row>
    <row r="23" spans="2:20" x14ac:dyDescent="0.25">
      <c r="B23" s="30" t="s">
        <v>90</v>
      </c>
      <c r="C23" s="2">
        <v>60</v>
      </c>
      <c r="D23" s="2">
        <v>13.5</v>
      </c>
    </row>
  </sheetData>
  <sortState xmlns:xlrd2="http://schemas.microsoft.com/office/spreadsheetml/2017/richdata2" ref="J7:M11">
    <sortCondition ref="J7:J11"/>
  </sortState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41E73-A1BF-4EF9-99A4-71A81671B360}">
  <sheetPr>
    <pageSetUpPr fitToPage="1"/>
  </sheetPr>
  <dimension ref="A1:L30"/>
  <sheetViews>
    <sheetView workbookViewId="0">
      <selection activeCell="G36" sqref="G36"/>
    </sheetView>
  </sheetViews>
  <sheetFormatPr defaultRowHeight="15" x14ac:dyDescent="0.25"/>
  <cols>
    <col min="1" max="1" width="35.28515625" customWidth="1"/>
    <col min="2" max="2" width="9.28515625" customWidth="1"/>
    <col min="8" max="8" width="2.7109375" customWidth="1"/>
  </cols>
  <sheetData>
    <row r="1" spans="1:12" ht="17.25" x14ac:dyDescent="0.25">
      <c r="A1" s="5" t="s">
        <v>6</v>
      </c>
      <c r="B1" s="5"/>
      <c r="C1" s="3"/>
      <c r="D1" s="3"/>
      <c r="E1" s="3"/>
      <c r="F1" s="3"/>
      <c r="G1" s="3"/>
      <c r="H1" s="3"/>
      <c r="I1" s="23"/>
      <c r="J1" s="23"/>
      <c r="K1" s="23"/>
      <c r="L1" s="23"/>
    </row>
    <row r="2" spans="1:12" ht="17.25" x14ac:dyDescent="0.25">
      <c r="B2" s="10"/>
      <c r="C2" s="48" t="s">
        <v>18</v>
      </c>
      <c r="D2" s="48"/>
      <c r="E2" s="48"/>
      <c r="F2" s="48"/>
      <c r="G2" s="48"/>
      <c r="I2" s="23"/>
      <c r="J2" s="23"/>
      <c r="K2" s="23"/>
      <c r="L2" s="23"/>
    </row>
    <row r="3" spans="1:12" x14ac:dyDescent="0.25">
      <c r="A3" s="3" t="s">
        <v>22</v>
      </c>
      <c r="B3" s="4" t="s">
        <v>38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3"/>
      <c r="I3" s="24"/>
      <c r="J3" s="24"/>
      <c r="K3" s="24"/>
      <c r="L3" s="24"/>
    </row>
    <row r="4" spans="1:12" x14ac:dyDescent="0.25">
      <c r="A4" t="s">
        <v>7</v>
      </c>
      <c r="B4" s="26">
        <f>100-C4</f>
        <v>10.099999999999994</v>
      </c>
      <c r="C4" s="26">
        <v>89.9</v>
      </c>
      <c r="D4" s="26">
        <v>11.33</v>
      </c>
      <c r="E4" s="26">
        <v>2.11</v>
      </c>
      <c r="F4" s="26">
        <v>2.38</v>
      </c>
      <c r="G4" s="26">
        <v>18.29</v>
      </c>
      <c r="I4" s="24"/>
      <c r="J4" s="24"/>
      <c r="K4" s="24"/>
      <c r="L4" s="24"/>
    </row>
    <row r="5" spans="1:12" x14ac:dyDescent="0.25">
      <c r="A5" s="3" t="s">
        <v>0</v>
      </c>
      <c r="B5" s="27">
        <f t="shared" ref="B5:B15" si="0">100-C5</f>
        <v>11.689999999999998</v>
      </c>
      <c r="C5" s="27">
        <v>88.31</v>
      </c>
      <c r="D5" s="27">
        <v>8.24</v>
      </c>
      <c r="E5" s="27">
        <v>3.48</v>
      </c>
      <c r="F5" s="27">
        <v>1.3</v>
      </c>
      <c r="G5" s="27">
        <v>9.11</v>
      </c>
      <c r="H5" s="3"/>
      <c r="I5" s="24"/>
      <c r="J5" s="24"/>
      <c r="K5" s="24"/>
      <c r="L5" s="24"/>
    </row>
    <row r="6" spans="1:12" x14ac:dyDescent="0.25">
      <c r="A6" t="s">
        <v>19</v>
      </c>
      <c r="B6" s="26">
        <f t="shared" si="0"/>
        <v>10.650000000000006</v>
      </c>
      <c r="C6" s="26">
        <v>89.35</v>
      </c>
      <c r="D6" s="26">
        <v>27.36</v>
      </c>
      <c r="E6" s="26">
        <v>8.9</v>
      </c>
      <c r="F6" s="26">
        <v>4.04</v>
      </c>
      <c r="G6" s="26">
        <v>30.46</v>
      </c>
      <c r="I6" s="24"/>
      <c r="J6" s="24"/>
      <c r="K6" s="24"/>
      <c r="L6" s="24"/>
    </row>
    <row r="7" spans="1:12" x14ac:dyDescent="0.25">
      <c r="A7" t="s">
        <v>14</v>
      </c>
      <c r="B7" s="26">
        <f t="shared" si="0"/>
        <v>7.4399999999999977</v>
      </c>
      <c r="C7" s="26">
        <v>92.56</v>
      </c>
      <c r="D7" s="26">
        <v>23.77</v>
      </c>
      <c r="E7" s="26">
        <v>16.510000000000002</v>
      </c>
      <c r="F7" s="26">
        <v>4</v>
      </c>
      <c r="G7" s="26">
        <v>51.04</v>
      </c>
      <c r="I7" s="24"/>
      <c r="J7" s="24"/>
      <c r="K7" s="24"/>
      <c r="L7" s="24"/>
    </row>
    <row r="8" spans="1:12" x14ac:dyDescent="0.25">
      <c r="A8" t="s">
        <v>15</v>
      </c>
      <c r="B8" s="26">
        <f t="shared" si="0"/>
        <v>7.8700000000000045</v>
      </c>
      <c r="C8" s="26">
        <v>92.13</v>
      </c>
      <c r="D8" s="26">
        <v>22.53</v>
      </c>
      <c r="E8" s="26">
        <v>33.770000000000003</v>
      </c>
      <c r="F8" s="26">
        <v>3.33</v>
      </c>
      <c r="G8" s="26">
        <v>39.65</v>
      </c>
      <c r="I8" s="24"/>
      <c r="J8" s="24"/>
      <c r="K8" s="24"/>
      <c r="L8" s="24"/>
    </row>
    <row r="9" spans="1:12" x14ac:dyDescent="0.25">
      <c r="A9" t="s">
        <v>3</v>
      </c>
      <c r="B9" s="26">
        <f t="shared" si="0"/>
        <v>10.120000000000005</v>
      </c>
      <c r="C9" s="26">
        <v>89.88</v>
      </c>
      <c r="D9" s="26">
        <v>11.16</v>
      </c>
      <c r="E9" s="26">
        <v>5.42</v>
      </c>
      <c r="F9" s="26">
        <v>2.64</v>
      </c>
      <c r="G9" s="26">
        <v>25.3</v>
      </c>
      <c r="I9" s="24"/>
      <c r="J9" s="24"/>
      <c r="K9" s="24"/>
      <c r="L9" s="24"/>
    </row>
    <row r="10" spans="1:12" x14ac:dyDescent="0.25">
      <c r="A10" t="s">
        <v>4</v>
      </c>
      <c r="B10" s="26">
        <f t="shared" si="0"/>
        <v>9.4099999999999966</v>
      </c>
      <c r="C10" s="26">
        <v>90.59</v>
      </c>
      <c r="D10" s="26">
        <v>10.27</v>
      </c>
      <c r="E10" s="26">
        <v>1.29</v>
      </c>
      <c r="F10" s="26">
        <v>4.46</v>
      </c>
      <c r="G10" s="26">
        <v>59.39</v>
      </c>
      <c r="I10" s="24"/>
      <c r="J10" s="24"/>
      <c r="K10" s="24"/>
      <c r="L10" s="24"/>
    </row>
    <row r="11" spans="1:12" x14ac:dyDescent="0.25">
      <c r="A11" s="3" t="s">
        <v>2</v>
      </c>
      <c r="B11" s="27">
        <f t="shared" si="0"/>
        <v>10.019999999999996</v>
      </c>
      <c r="C11" s="27">
        <v>89.98</v>
      </c>
      <c r="D11" s="27">
        <v>47.73</v>
      </c>
      <c r="E11" s="27">
        <v>1.52</v>
      </c>
      <c r="F11" s="27">
        <v>6.27</v>
      </c>
      <c r="G11" s="27">
        <v>8.2100000000000009</v>
      </c>
      <c r="H11" s="3"/>
      <c r="I11" s="24"/>
      <c r="J11" s="24"/>
      <c r="K11" s="24"/>
      <c r="L11" s="24"/>
    </row>
    <row r="12" spans="1:12" x14ac:dyDescent="0.25">
      <c r="A12" t="s">
        <v>1</v>
      </c>
      <c r="B12" s="26">
        <f t="shared" si="0"/>
        <v>7.6400000000000006</v>
      </c>
      <c r="C12" s="26">
        <v>92.36</v>
      </c>
      <c r="D12" s="26">
        <v>37.56</v>
      </c>
      <c r="E12" s="26">
        <v>20.18</v>
      </c>
      <c r="F12" s="26">
        <v>4.8899999999999997</v>
      </c>
      <c r="G12" s="26">
        <v>10</v>
      </c>
      <c r="I12" s="24"/>
      <c r="J12" s="24"/>
      <c r="K12" s="24"/>
      <c r="L12" s="24"/>
    </row>
    <row r="13" spans="1:12" x14ac:dyDescent="0.25">
      <c r="A13" t="s">
        <v>16</v>
      </c>
      <c r="B13" s="26">
        <f t="shared" si="0"/>
        <v>12.400000000000006</v>
      </c>
      <c r="C13" s="26">
        <v>87.6</v>
      </c>
      <c r="D13" s="26">
        <v>9.1</v>
      </c>
      <c r="E13" s="26">
        <v>0.97</v>
      </c>
      <c r="F13" s="26">
        <v>6.7</v>
      </c>
      <c r="G13" s="26">
        <v>44.9</v>
      </c>
      <c r="I13" s="24"/>
      <c r="J13" s="24"/>
      <c r="K13" s="24"/>
      <c r="L13" s="24"/>
    </row>
    <row r="14" spans="1:12" x14ac:dyDescent="0.25">
      <c r="A14" t="s">
        <v>5</v>
      </c>
      <c r="B14" s="26">
        <f t="shared" si="0"/>
        <v>100</v>
      </c>
      <c r="C14" s="26"/>
      <c r="D14" s="26"/>
      <c r="E14" s="26"/>
      <c r="F14" s="26"/>
      <c r="G14" s="26"/>
      <c r="I14" s="24"/>
      <c r="J14" s="24"/>
      <c r="K14" s="24"/>
      <c r="L14" s="24"/>
    </row>
    <row r="15" spans="1:12" x14ac:dyDescent="0.25">
      <c r="A15" s="3" t="s">
        <v>17</v>
      </c>
      <c r="B15" s="27">
        <f t="shared" si="0"/>
        <v>10.900000000000006</v>
      </c>
      <c r="C15" s="27">
        <v>89.1</v>
      </c>
      <c r="D15" s="27">
        <v>15.76</v>
      </c>
      <c r="E15" s="27">
        <v>3.15</v>
      </c>
      <c r="F15" s="27">
        <v>2.0499999999999998</v>
      </c>
      <c r="G15" s="27">
        <v>34.97</v>
      </c>
      <c r="H15" s="3"/>
      <c r="I15" s="24"/>
      <c r="J15" s="24"/>
      <c r="K15" s="24"/>
      <c r="L15" s="24"/>
    </row>
    <row r="16" spans="1:12" ht="5.45" customHeight="1" x14ac:dyDescent="0.25"/>
    <row r="17" spans="1:8" ht="31.9" customHeight="1" x14ac:dyDescent="0.25">
      <c r="A17" s="49" t="s">
        <v>20</v>
      </c>
      <c r="B17" s="49"/>
      <c r="C17" s="49"/>
      <c r="D17" s="49"/>
      <c r="E17" s="49"/>
      <c r="F17" s="49"/>
      <c r="G17" s="49"/>
    </row>
    <row r="18" spans="1:8" ht="17.25" x14ac:dyDescent="0.25">
      <c r="A18" t="s">
        <v>21</v>
      </c>
    </row>
    <row r="21" spans="1:8" x14ac:dyDescent="0.25">
      <c r="A21" s="25" t="s">
        <v>75</v>
      </c>
      <c r="B21" s="3"/>
      <c r="C21" s="3"/>
      <c r="D21" s="3"/>
      <c r="E21" s="3"/>
      <c r="F21" s="3"/>
      <c r="G21" s="3"/>
      <c r="H21" s="3"/>
    </row>
    <row r="22" spans="1:8" ht="17.25" x14ac:dyDescent="0.25">
      <c r="B22" s="3"/>
      <c r="C22" s="48" t="s">
        <v>77</v>
      </c>
      <c r="D22" s="48"/>
      <c r="E22" s="48"/>
      <c r="F22" s="48"/>
      <c r="G22" s="48"/>
    </row>
    <row r="23" spans="1:8" x14ac:dyDescent="0.25">
      <c r="A23" s="3" t="s">
        <v>22</v>
      </c>
      <c r="B23" s="21" t="s">
        <v>38</v>
      </c>
      <c r="C23" s="21" t="s">
        <v>8</v>
      </c>
      <c r="D23" s="21" t="s">
        <v>9</v>
      </c>
      <c r="E23" s="21" t="s">
        <v>10</v>
      </c>
      <c r="F23" s="21" t="s">
        <v>11</v>
      </c>
      <c r="G23" s="21" t="s">
        <v>12</v>
      </c>
      <c r="H23" s="3"/>
    </row>
    <row r="24" spans="1:8" x14ac:dyDescent="0.25">
      <c r="A24" t="s">
        <v>71</v>
      </c>
      <c r="B24" s="26">
        <v>3.88</v>
      </c>
      <c r="C24" s="26">
        <v>96.12</v>
      </c>
      <c r="D24" s="26">
        <v>17.71</v>
      </c>
      <c r="E24" s="26">
        <v>58.85</v>
      </c>
      <c r="F24" s="26">
        <v>2.78</v>
      </c>
      <c r="G24" s="26">
        <v>11.76</v>
      </c>
    </row>
    <row r="25" spans="1:8" x14ac:dyDescent="0.25">
      <c r="A25" t="s">
        <v>72</v>
      </c>
      <c r="B25" s="26">
        <v>9.34</v>
      </c>
      <c r="C25" s="26">
        <v>90.66</v>
      </c>
      <c r="D25" s="26">
        <v>1.19</v>
      </c>
      <c r="E25" s="26">
        <v>0.05</v>
      </c>
      <c r="F25" s="26">
        <v>0.93</v>
      </c>
      <c r="G25" s="26">
        <v>87.76</v>
      </c>
    </row>
    <row r="26" spans="1:8" x14ac:dyDescent="0.25">
      <c r="A26" s="3" t="s">
        <v>69</v>
      </c>
      <c r="B26" s="27">
        <v>6.02</v>
      </c>
      <c r="C26" s="27">
        <v>93.98</v>
      </c>
      <c r="D26" s="27">
        <v>7.11</v>
      </c>
      <c r="E26" s="27">
        <v>19.84</v>
      </c>
      <c r="F26" s="27">
        <v>1.88</v>
      </c>
      <c r="G26" s="27">
        <v>64.53</v>
      </c>
      <c r="H26" s="3"/>
    </row>
    <row r="27" spans="1:8" x14ac:dyDescent="0.25">
      <c r="A27" t="s">
        <v>73</v>
      </c>
      <c r="B27" s="26">
        <v>4.45</v>
      </c>
      <c r="C27" s="26">
        <v>95.55</v>
      </c>
      <c r="D27" s="26">
        <v>20.89</v>
      </c>
      <c r="E27" s="26">
        <v>60.16</v>
      </c>
      <c r="F27" s="26">
        <v>2.46</v>
      </c>
      <c r="G27" s="26">
        <v>6.59</v>
      </c>
    </row>
    <row r="28" spans="1:8" x14ac:dyDescent="0.25">
      <c r="A28" t="s">
        <v>74</v>
      </c>
      <c r="B28" s="26">
        <v>7.63</v>
      </c>
      <c r="C28" s="26">
        <v>92.37</v>
      </c>
      <c r="D28" s="26">
        <v>4.1100000000000003</v>
      </c>
      <c r="E28" s="26">
        <v>8.83</v>
      </c>
      <c r="F28" s="26">
        <v>1.32</v>
      </c>
      <c r="G28" s="26">
        <v>80.45</v>
      </c>
    </row>
    <row r="29" spans="1:8" x14ac:dyDescent="0.25">
      <c r="A29" s="3" t="s">
        <v>70</v>
      </c>
      <c r="B29" s="27">
        <v>5.7</v>
      </c>
      <c r="C29" s="27">
        <v>94.3</v>
      </c>
      <c r="D29" s="27">
        <v>7.91</v>
      </c>
      <c r="E29" s="27">
        <v>27.59</v>
      </c>
      <c r="F29" s="27">
        <v>1.87</v>
      </c>
      <c r="G29" s="27">
        <v>55.88</v>
      </c>
      <c r="H29" s="3"/>
    </row>
    <row r="30" spans="1:8" ht="17.25" x14ac:dyDescent="0.25">
      <c r="A30" t="s">
        <v>76</v>
      </c>
    </row>
  </sheetData>
  <sortState xmlns:xlrd2="http://schemas.microsoft.com/office/spreadsheetml/2017/richdata2" ref="A4:L15">
    <sortCondition ref="A4:A15"/>
  </sortState>
  <mergeCells count="3">
    <mergeCell ref="C2:G2"/>
    <mergeCell ref="A17:G17"/>
    <mergeCell ref="C22:G2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6C4C7-A6DE-48B7-83D9-9571A6CA201E}">
  <dimension ref="A2:F25"/>
  <sheetViews>
    <sheetView workbookViewId="0">
      <selection activeCell="F18" sqref="F18"/>
    </sheetView>
  </sheetViews>
  <sheetFormatPr defaultRowHeight="15" x14ac:dyDescent="0.25"/>
  <sheetData>
    <row r="2" spans="1:3" x14ac:dyDescent="0.25">
      <c r="A2" s="1" t="s">
        <v>64</v>
      </c>
    </row>
    <row r="3" spans="1:3" x14ac:dyDescent="0.25">
      <c r="A3" t="s">
        <v>66</v>
      </c>
    </row>
    <row r="4" spans="1:3" x14ac:dyDescent="0.25">
      <c r="A4" s="30" t="s">
        <v>36</v>
      </c>
      <c r="B4">
        <v>4168</v>
      </c>
      <c r="C4" s="9" t="s">
        <v>56</v>
      </c>
    </row>
    <row r="5" spans="1:3" x14ac:dyDescent="0.25">
      <c r="C5" s="9" t="s">
        <v>57</v>
      </c>
    </row>
    <row r="6" spans="1:3" x14ac:dyDescent="0.25">
      <c r="C6" s="9" t="s">
        <v>58</v>
      </c>
    </row>
    <row r="7" spans="1:3" x14ac:dyDescent="0.25">
      <c r="C7" s="9" t="s">
        <v>59</v>
      </c>
    </row>
    <row r="8" spans="1:3" x14ac:dyDescent="0.25">
      <c r="A8" t="s">
        <v>35</v>
      </c>
      <c r="B8" t="s">
        <v>67</v>
      </c>
    </row>
    <row r="9" spans="1:3" x14ac:dyDescent="0.25">
      <c r="B9" t="s">
        <v>60</v>
      </c>
    </row>
    <row r="11" spans="1:3" x14ac:dyDescent="0.25">
      <c r="A11" t="s">
        <v>65</v>
      </c>
    </row>
    <row r="12" spans="1:3" x14ac:dyDescent="0.25">
      <c r="A12" s="30" t="s">
        <v>34</v>
      </c>
      <c r="B12" t="s">
        <v>111</v>
      </c>
    </row>
    <row r="13" spans="1:3" x14ac:dyDescent="0.25">
      <c r="A13" t="s">
        <v>35</v>
      </c>
      <c r="B13" t="s">
        <v>112</v>
      </c>
    </row>
    <row r="14" spans="1:3" x14ac:dyDescent="0.25">
      <c r="B14" t="s">
        <v>60</v>
      </c>
    </row>
    <row r="15" spans="1:3" x14ac:dyDescent="0.25">
      <c r="B15" t="s">
        <v>113</v>
      </c>
    </row>
    <row r="20" spans="1:6" ht="14.45" customHeight="1" x14ac:dyDescent="0.25">
      <c r="A20" s="50" t="s">
        <v>62</v>
      </c>
      <c r="B20" s="50"/>
      <c r="C20" s="50"/>
      <c r="D20" s="50"/>
      <c r="E20" s="50"/>
      <c r="F20" s="50"/>
    </row>
    <row r="21" spans="1:6" x14ac:dyDescent="0.25">
      <c r="A21" s="50"/>
      <c r="B21" s="50"/>
      <c r="C21" s="50"/>
      <c r="D21" s="50"/>
      <c r="E21" s="50"/>
      <c r="F21" s="50"/>
    </row>
    <row r="22" spans="1:6" x14ac:dyDescent="0.25">
      <c r="A22" s="50"/>
      <c r="B22" s="50"/>
      <c r="C22" s="50"/>
      <c r="D22" s="50"/>
      <c r="E22" s="50"/>
      <c r="F22" s="50"/>
    </row>
    <row r="25" spans="1:6" x14ac:dyDescent="0.25">
      <c r="A25" t="s">
        <v>63</v>
      </c>
    </row>
  </sheetData>
  <mergeCells count="1">
    <mergeCell ref="A20:F2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6A4C-35B2-427D-A007-F6C4B5BB4152}">
  <dimension ref="A1:G18"/>
  <sheetViews>
    <sheetView workbookViewId="0">
      <selection activeCell="M35" sqref="M35"/>
    </sheetView>
  </sheetViews>
  <sheetFormatPr defaultRowHeight="15" x14ac:dyDescent="0.25"/>
  <cols>
    <col min="2" max="2" width="14.28515625" style="2" customWidth="1"/>
  </cols>
  <sheetData>
    <row r="1" spans="1:7" x14ac:dyDescent="0.25">
      <c r="A1" s="1" t="s">
        <v>23</v>
      </c>
    </row>
    <row r="2" spans="1:7" x14ac:dyDescent="0.25">
      <c r="A2" t="s">
        <v>26</v>
      </c>
      <c r="B2" s="2" t="s">
        <v>27</v>
      </c>
      <c r="C2" t="s">
        <v>28</v>
      </c>
    </row>
    <row r="3" spans="1:7" x14ac:dyDescent="0.25">
      <c r="A3" t="s">
        <v>24</v>
      </c>
      <c r="B3" s="2">
        <v>0.23899999999999999</v>
      </c>
      <c r="C3" t="s">
        <v>25</v>
      </c>
    </row>
    <row r="4" spans="1:7" x14ac:dyDescent="0.25">
      <c r="A4" t="s">
        <v>25</v>
      </c>
      <c r="B4" s="2">
        <v>4.1840000000000002</v>
      </c>
      <c r="C4" t="s">
        <v>24</v>
      </c>
    </row>
    <row r="5" spans="1:7" x14ac:dyDescent="0.25">
      <c r="A5" t="s">
        <v>29</v>
      </c>
      <c r="B5" s="7">
        <v>1000</v>
      </c>
      <c r="C5" t="s">
        <v>30</v>
      </c>
    </row>
    <row r="6" spans="1:7" x14ac:dyDescent="0.25">
      <c r="A6" t="s">
        <v>30</v>
      </c>
      <c r="B6" s="2">
        <v>1E-3</v>
      </c>
      <c r="C6" t="s">
        <v>29</v>
      </c>
    </row>
    <row r="7" spans="1:7" x14ac:dyDescent="0.25">
      <c r="A7" t="s">
        <v>31</v>
      </c>
      <c r="B7" s="2">
        <v>0.4536</v>
      </c>
      <c r="C7" t="s">
        <v>32</v>
      </c>
    </row>
    <row r="8" spans="1:7" x14ac:dyDescent="0.25">
      <c r="A8" t="s">
        <v>32</v>
      </c>
      <c r="B8" s="2">
        <v>2.2050000000000001</v>
      </c>
      <c r="C8" t="s">
        <v>31</v>
      </c>
    </row>
    <row r="10" spans="1:7" x14ac:dyDescent="0.25">
      <c r="B10" t="s">
        <v>116</v>
      </c>
      <c r="C10" s="6" t="s">
        <v>115</v>
      </c>
    </row>
    <row r="11" spans="1:7" x14ac:dyDescent="0.25">
      <c r="G11" s="8"/>
    </row>
    <row r="12" spans="1:7" x14ac:dyDescent="0.25">
      <c r="A12" t="s">
        <v>33</v>
      </c>
    </row>
    <row r="13" spans="1:7" x14ac:dyDescent="0.25">
      <c r="B13" s="6" t="s">
        <v>117</v>
      </c>
    </row>
    <row r="15" spans="1:7" x14ac:dyDescent="0.25">
      <c r="A15" t="s">
        <v>114</v>
      </c>
      <c r="B15" s="6"/>
    </row>
    <row r="16" spans="1:7" x14ac:dyDescent="0.25">
      <c r="B16" s="6" t="s">
        <v>118</v>
      </c>
    </row>
    <row r="17" spans="2:2" x14ac:dyDescent="0.25">
      <c r="B17" s="6"/>
    </row>
    <row r="18" spans="2:2" x14ac:dyDescent="0.25">
      <c r="B18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Dietary Energy Worksheet</vt:lpstr>
      <vt:lpstr>Comparative Price Generator</vt:lpstr>
      <vt:lpstr>Reference Feedstuffs</vt:lpstr>
      <vt:lpstr>Prediction Equations</vt:lpstr>
      <vt:lpstr>Conversions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 Lammers</dc:creator>
  <cp:lastModifiedBy>JASON</cp:lastModifiedBy>
  <cp:lastPrinted>2022-02-22T23:19:38Z</cp:lastPrinted>
  <dcterms:created xsi:type="dcterms:W3CDTF">2022-02-21T13:51:29Z</dcterms:created>
  <dcterms:modified xsi:type="dcterms:W3CDTF">2022-03-22T19:08:34Z</dcterms:modified>
</cp:coreProperties>
</file>